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256" windowHeight="11916"/>
  </bookViews>
  <sheets>
    <sheet name="2017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4" i="1" l="1"/>
  <c r="U24" i="1" s="1"/>
  <c r="S24" i="1"/>
  <c r="S23" i="1"/>
  <c r="S25" i="1"/>
  <c r="S26" i="1"/>
  <c r="S27" i="1"/>
  <c r="S28" i="1"/>
  <c r="S29" i="1"/>
  <c r="S30" i="1"/>
  <c r="S31" i="1"/>
  <c r="S32" i="1"/>
  <c r="T25" i="1" l="1"/>
  <c r="T27" i="1"/>
  <c r="T30" i="1"/>
  <c r="T26" i="1"/>
  <c r="T28" i="1"/>
  <c r="U28" i="1" s="1"/>
  <c r="T32" i="1"/>
  <c r="T31" i="1"/>
  <c r="U31" i="1" s="1"/>
  <c r="T29" i="1"/>
  <c r="T15" i="1"/>
  <c r="U15" i="1" s="1"/>
  <c r="S15" i="1"/>
  <c r="T16" i="1"/>
  <c r="T17" i="1"/>
  <c r="S16" i="1"/>
  <c r="U16" i="1"/>
  <c r="S17" i="1"/>
  <c r="U17" i="1" s="1"/>
  <c r="U30" i="1"/>
  <c r="H9" i="1"/>
  <c r="T9" i="1"/>
  <c r="U29" i="1"/>
  <c r="G46" i="1" s="1"/>
  <c r="H8" i="1"/>
  <c r="S8" i="1"/>
  <c r="U8" i="1" s="1"/>
  <c r="G38" i="1" s="1"/>
  <c r="U26" i="1"/>
  <c r="H12" i="1"/>
  <c r="S12" i="1"/>
  <c r="T12" i="1"/>
  <c r="U12" i="1" s="1"/>
  <c r="U25" i="1"/>
  <c r="H10" i="1"/>
  <c r="S10" i="1"/>
  <c r="U10" i="1" s="1"/>
  <c r="T10" i="1"/>
  <c r="H13" i="1"/>
  <c r="S13" i="1"/>
  <c r="U13" i="1" s="1"/>
  <c r="T13" i="1"/>
  <c r="H14" i="1"/>
  <c r="S14" i="1"/>
  <c r="U14" i="1" s="1"/>
  <c r="T14" i="1"/>
  <c r="T8" i="1"/>
  <c r="U27" i="1"/>
  <c r="H11" i="1"/>
  <c r="S11" i="1"/>
  <c r="U11" i="1" s="1"/>
  <c r="T11" i="1"/>
  <c r="U32" i="1"/>
  <c r="S9" i="1"/>
  <c r="U9" i="1" s="1"/>
  <c r="S21" i="1"/>
  <c r="H35" i="1" s="1"/>
  <c r="S6" i="1"/>
  <c r="G42" i="1" l="1"/>
  <c r="G40" i="1"/>
  <c r="G41" i="1"/>
  <c r="G45" i="1"/>
  <c r="G44" i="1"/>
  <c r="G47" i="1"/>
  <c r="G43" i="1"/>
  <c r="U23" i="1"/>
  <c r="G39" i="1" s="1"/>
</calcChain>
</file>

<file path=xl/sharedStrings.xml><?xml version="1.0" encoding="utf-8"?>
<sst xmlns="http://schemas.openxmlformats.org/spreadsheetml/2006/main" count="225" uniqueCount="80">
  <si>
    <t>Rudkøbing Sejlklub</t>
  </si>
  <si>
    <t>Onsdagssejlads 2017</t>
  </si>
  <si>
    <t>Resultatliste</t>
  </si>
  <si>
    <t>Dato</t>
  </si>
  <si>
    <t>I alt</t>
  </si>
  <si>
    <t>Fratræk</t>
  </si>
  <si>
    <t>Stilling</t>
  </si>
  <si>
    <t>Sømil</t>
  </si>
  <si>
    <t>Aflyst</t>
  </si>
  <si>
    <t>Bådnavn</t>
  </si>
  <si>
    <t>Bådtype</t>
  </si>
  <si>
    <t>Ejer</t>
  </si>
  <si>
    <t>DH2017</t>
  </si>
  <si>
    <t>Spiler</t>
  </si>
  <si>
    <t>Resultat</t>
  </si>
  <si>
    <t>Point</t>
  </si>
  <si>
    <t>Resultat2</t>
  </si>
  <si>
    <t>Point2</t>
  </si>
  <si>
    <t>Resultat3</t>
  </si>
  <si>
    <t>Point3</t>
  </si>
  <si>
    <t>Resultat4</t>
  </si>
  <si>
    <t>Point4</t>
  </si>
  <si>
    <t>Resultat5</t>
  </si>
  <si>
    <t>Point5</t>
  </si>
  <si>
    <t>Resultat6</t>
  </si>
  <si>
    <t>Point6</t>
  </si>
  <si>
    <t>Point i alt</t>
  </si>
  <si>
    <t>Forår</t>
  </si>
  <si>
    <t>Oline</t>
  </si>
  <si>
    <t>Scampi 30</t>
  </si>
  <si>
    <t>Claus Grøftehauge, RU</t>
  </si>
  <si>
    <t>nej</t>
  </si>
  <si>
    <t>Nanuk</t>
  </si>
  <si>
    <t>HR 36</t>
  </si>
  <si>
    <t>Arne Nielsen</t>
  </si>
  <si>
    <t>DNS</t>
  </si>
  <si>
    <t>Søbølle</t>
  </si>
  <si>
    <t>Sagitta 20</t>
  </si>
  <si>
    <t>Jens Koch</t>
  </si>
  <si>
    <t>Diana</t>
  </si>
  <si>
    <t>Bianca Lido</t>
  </si>
  <si>
    <t>Flemming Nielsen, RU</t>
  </si>
  <si>
    <t>Prob</t>
  </si>
  <si>
    <t>L 23  sp</t>
  </si>
  <si>
    <t>Ole Espe, RU</t>
  </si>
  <si>
    <t>ja</t>
  </si>
  <si>
    <t>Balu</t>
  </si>
  <si>
    <t>Fenix</t>
  </si>
  <si>
    <t>Mikael Jensen, RU</t>
  </si>
  <si>
    <t>Miss Sommerlyst</t>
  </si>
  <si>
    <t>Nordship 34</t>
  </si>
  <si>
    <t>Flemming Hansen, RU</t>
  </si>
  <si>
    <t>Didde</t>
  </si>
  <si>
    <t>Nordship 28</t>
  </si>
  <si>
    <t>Kenneth Nielsen</t>
  </si>
  <si>
    <t>Feodora</t>
  </si>
  <si>
    <t>Folkebåd</t>
  </si>
  <si>
    <t>Fritz Nielsen</t>
  </si>
  <si>
    <t>Vibe</t>
  </si>
  <si>
    <t>Aphrodite 101</t>
  </si>
  <si>
    <t>Steen Berthelsen, RU</t>
  </si>
  <si>
    <t>Resultat7</t>
  </si>
  <si>
    <t>Point7</t>
  </si>
  <si>
    <t>Resultat8</t>
  </si>
  <si>
    <t>Point8</t>
  </si>
  <si>
    <t>Resultat9</t>
  </si>
  <si>
    <t>Point9</t>
  </si>
  <si>
    <t>Resultat10</t>
  </si>
  <si>
    <t>Point10</t>
  </si>
  <si>
    <t>Resultat11</t>
  </si>
  <si>
    <t>Point11</t>
  </si>
  <si>
    <t>Resultat12</t>
  </si>
  <si>
    <t>Point12</t>
  </si>
  <si>
    <t>Efterår</t>
  </si>
  <si>
    <t>Total 2017</t>
  </si>
  <si>
    <t>Placering</t>
  </si>
  <si>
    <t>Sømil:</t>
  </si>
  <si>
    <t>DNF</t>
  </si>
  <si>
    <t>Fratræk 2</t>
  </si>
  <si>
    <t>Fratræk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</si>
</sst>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36"/>
      <name val="Arial"/>
      <family val="2"/>
    </font>
    <font>
      <sz val="11"/>
      <color theme="1"/>
      <name val="Calibri"/>
      <family val="2"/>
      <scheme val="minor"/>
    </font>
    <font>
      <sz val="32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right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2" xfId="0" applyFont="1" applyFill="1" applyBorder="1"/>
    <xf numFmtId="164" fontId="8" fillId="0" borderId="2" xfId="0" applyNumberFormat="1" applyFont="1" applyFill="1" applyBorder="1"/>
    <xf numFmtId="164" fontId="8" fillId="0" borderId="2" xfId="0" applyNumberFormat="1" applyFont="1" applyFill="1" applyBorder="1" applyAlignment="1">
      <alignment horizontal="center"/>
    </xf>
    <xf numFmtId="1" fontId="8" fillId="0" borderId="8" xfId="0" applyNumberFormat="1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49" fontId="8" fillId="0" borderId="0" xfId="0" applyNumberFormat="1" applyFont="1" applyFill="1" applyBorder="1"/>
    <xf numFmtId="164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64" fontId="11" fillId="4" borderId="2" xfId="0" applyNumberFormat="1" applyFont="1" applyFill="1" applyBorder="1"/>
    <xf numFmtId="164" fontId="11" fillId="4" borderId="2" xfId="0" applyNumberFormat="1" applyFont="1" applyFill="1" applyBorder="1" applyAlignment="1">
      <alignment horizontal="center"/>
    </xf>
    <xf numFmtId="1" fontId="11" fillId="4" borderId="8" xfId="0" applyNumberFormat="1" applyFont="1" applyFill="1" applyBorder="1" applyAlignment="1">
      <alignment horizontal="center"/>
    </xf>
    <xf numFmtId="1" fontId="11" fillId="4" borderId="11" xfId="0" applyNumberFormat="1" applyFont="1" applyFill="1" applyBorder="1" applyAlignment="1">
      <alignment horizontal="center"/>
    </xf>
    <xf numFmtId="1" fontId="11" fillId="4" borderId="0" xfId="0" applyNumberFormat="1" applyFont="1" applyFill="1" applyBorder="1" applyAlignment="1">
      <alignment horizontal="center"/>
    </xf>
    <xf numFmtId="164" fontId="11" fillId="0" borderId="0" xfId="0" applyNumberFormat="1" applyFont="1" applyBorder="1"/>
    <xf numFmtId="164" fontId="11" fillId="0" borderId="0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1" fontId="11" fillId="0" borderId="11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64" fontId="11" fillId="4" borderId="0" xfId="0" applyNumberFormat="1" applyFont="1" applyFill="1" applyBorder="1"/>
    <xf numFmtId="164" fontId="11" fillId="4" borderId="0" xfId="0" applyNumberFormat="1" applyFont="1" applyFill="1" applyBorder="1" applyAlignment="1">
      <alignment horizontal="center"/>
    </xf>
    <xf numFmtId="0" fontId="11" fillId="0" borderId="0" xfId="0" applyFont="1" applyBorder="1"/>
    <xf numFmtId="0" fontId="12" fillId="4" borderId="0" xfId="0" applyFont="1" applyFill="1" applyBorder="1"/>
    <xf numFmtId="0" fontId="12" fillId="4" borderId="0" xfId="0" applyFont="1" applyFill="1" applyBorder="1" applyAlignment="1">
      <alignment horizontal="center"/>
    </xf>
    <xf numFmtId="0" fontId="11" fillId="4" borderId="0" xfId="0" applyFont="1" applyFill="1" applyBorder="1"/>
    <xf numFmtId="49" fontId="11" fillId="4" borderId="2" xfId="0" applyNumberFormat="1" applyFont="1" applyFill="1" applyBorder="1"/>
    <xf numFmtId="49" fontId="11" fillId="0" borderId="0" xfId="0" applyNumberFormat="1" applyFont="1" applyBorder="1"/>
    <xf numFmtId="49" fontId="11" fillId="4" borderId="0" xfId="0" applyNumberFormat="1" applyFont="1" applyFill="1" applyBorder="1"/>
    <xf numFmtId="0" fontId="11" fillId="4" borderId="2" xfId="0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right" vertical="center"/>
    </xf>
    <xf numFmtId="2" fontId="10" fillId="0" borderId="1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4" borderId="1" xfId="0" applyFont="1" applyFill="1" applyBorder="1"/>
    <xf numFmtId="1" fontId="11" fillId="4" borderId="1" xfId="0" applyNumberFormat="1" applyFont="1" applyFill="1" applyBorder="1" applyAlignment="1">
      <alignment horizontal="center"/>
    </xf>
    <xf numFmtId="1" fontId="11" fillId="4" borderId="2" xfId="0" applyNumberFormat="1" applyFont="1" applyFill="1" applyBorder="1" applyAlignment="1">
      <alignment horizontal="center"/>
    </xf>
    <xf numFmtId="1" fontId="11" fillId="4" borderId="10" xfId="0" applyNumberFormat="1" applyFont="1" applyFill="1" applyBorder="1" applyAlignment="1">
      <alignment horizontal="center"/>
    </xf>
    <xf numFmtId="1" fontId="11" fillId="4" borderId="3" xfId="0" applyNumberFormat="1" applyFont="1" applyFill="1" applyBorder="1" applyAlignment="1">
      <alignment horizontal="center"/>
    </xf>
    <xf numFmtId="0" fontId="11" fillId="0" borderId="8" xfId="0" applyFont="1" applyBorder="1"/>
    <xf numFmtId="1" fontId="11" fillId="0" borderId="9" xfId="0" applyNumberFormat="1" applyFont="1" applyBorder="1" applyAlignment="1">
      <alignment horizontal="center"/>
    </xf>
    <xf numFmtId="0" fontId="11" fillId="4" borderId="8" xfId="0" applyFont="1" applyFill="1" applyBorder="1"/>
    <xf numFmtId="1" fontId="11" fillId="4" borderId="9" xfId="0" applyNumberFormat="1" applyFont="1" applyFill="1" applyBorder="1" applyAlignment="1">
      <alignment horizontal="center"/>
    </xf>
    <xf numFmtId="0" fontId="12" fillId="4" borderId="8" xfId="0" applyFont="1" applyFill="1" applyBorder="1"/>
    <xf numFmtId="0" fontId="11" fillId="0" borderId="4" xfId="0" applyFont="1" applyBorder="1"/>
    <xf numFmtId="0" fontId="11" fillId="0" borderId="5" xfId="0" applyFont="1" applyBorder="1"/>
    <xf numFmtId="49" fontId="11" fillId="0" borderId="5" xfId="0" applyNumberFormat="1" applyFont="1" applyBorder="1"/>
    <xf numFmtId="164" fontId="11" fillId="0" borderId="5" xfId="0" applyNumberFormat="1" applyFont="1" applyBorder="1"/>
    <xf numFmtId="164" fontId="11" fillId="0" borderId="5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11" fillId="0" borderId="16" xfId="0" applyNumberFormat="1" applyFont="1" applyBorder="1" applyAlignment="1">
      <alignment horizontal="center"/>
    </xf>
    <xf numFmtId="1" fontId="11" fillId="0" borderId="17" xfId="0" applyNumberFormat="1" applyFont="1" applyBorder="1" applyAlignment="1">
      <alignment horizontal="center"/>
    </xf>
    <xf numFmtId="0" fontId="11" fillId="0" borderId="2" xfId="0" applyFont="1" applyFill="1" applyBorder="1"/>
    <xf numFmtId="49" fontId="11" fillId="0" borderId="2" xfId="0" applyNumberFormat="1" applyFont="1" applyFill="1" applyBorder="1"/>
    <xf numFmtId="164" fontId="11" fillId="0" borderId="2" xfId="0" applyNumberFormat="1" applyFont="1" applyFill="1" applyBorder="1"/>
    <xf numFmtId="164" fontId="11" fillId="0" borderId="2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11" fillId="0" borderId="0" xfId="0" applyFont="1" applyFill="1" applyBorder="1"/>
    <xf numFmtId="49" fontId="11" fillId="0" borderId="0" xfId="0" applyNumberFormat="1" applyFont="1" applyFill="1" applyBorder="1"/>
    <xf numFmtId="164" fontId="11" fillId="0" borderId="0" xfId="0" applyNumberFormat="1" applyFont="1" applyFill="1" applyBorder="1"/>
    <xf numFmtId="164" fontId="11" fillId="0" borderId="0" xfId="0" applyNumberFormat="1" applyFont="1" applyFill="1" applyBorder="1" applyAlignment="1">
      <alignment horizontal="center"/>
    </xf>
    <xf numFmtId="1" fontId="11" fillId="0" borderId="8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1" fontId="10" fillId="5" borderId="3" xfId="0" applyNumberFormat="1" applyFont="1" applyFill="1" applyBorder="1" applyAlignment="1">
      <alignment horizontal="center"/>
    </xf>
    <xf numFmtId="1" fontId="10" fillId="0" borderId="9" xfId="0" applyNumberFormat="1" applyFont="1" applyFill="1" applyBorder="1" applyAlignment="1">
      <alignment horizontal="center"/>
    </xf>
    <xf numFmtId="1" fontId="10" fillId="5" borderId="9" xfId="0" applyNumberFormat="1" applyFont="1" applyFill="1" applyBorder="1" applyAlignment="1">
      <alignment horizontal="center"/>
    </xf>
    <xf numFmtId="1" fontId="10" fillId="0" borderId="17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right" vertical="center"/>
    </xf>
    <xf numFmtId="2" fontId="10" fillId="0" borderId="0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right"/>
    </xf>
    <xf numFmtId="0" fontId="5" fillId="3" borderId="19" xfId="0" applyFont="1" applyFill="1" applyBorder="1" applyAlignment="1">
      <alignment horizontal="left"/>
    </xf>
    <xf numFmtId="49" fontId="8" fillId="0" borderId="2" xfId="0" applyNumberFormat="1" applyFont="1" applyFill="1" applyBorder="1"/>
    <xf numFmtId="0" fontId="5" fillId="3" borderId="0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10" xfId="0" applyNumberFormat="1" applyFont="1" applyFill="1" applyBorder="1" applyAlignment="1">
      <alignment horizontal="center"/>
    </xf>
    <xf numFmtId="14" fontId="5" fillId="2" borderId="12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</cellXfs>
  <cellStyles count="1"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left style="medium">
          <color indexed="64"/>
        </left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bgColor auto="1"/>
        </patternFill>
      </fill>
    </dxf>
    <dxf>
      <numFmt numFmtId="1" formatCode="0"/>
      <fill>
        <patternFill patternType="none">
          <bgColor auto="1"/>
        </patternFill>
      </fill>
    </dxf>
    <dxf>
      <numFmt numFmtId="1" formatCode="0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13" displayName="Tabel13" ref="B22:U32" totalsRowShown="0" headerRowDxfId="31" dataDxfId="29" headerRowBorderDxfId="30" tableBorderDxfId="28">
  <autoFilter ref="B22:U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ref="B23:U32">
    <sortCondition ref="U23"/>
  </sortState>
  <tableColumns count="20">
    <tableColumn id="1" name="Bådnavn" dataDxfId="27"/>
    <tableColumn id="2" name="Bådtype" dataDxfId="26"/>
    <tableColumn id="3" name="Ejer" dataDxfId="25"/>
    <tableColumn id="4" name="DH2017" dataDxfId="24"/>
    <tableColumn id="5" name="Spiler" dataDxfId="23"/>
    <tableColumn id="6" name="Resultat7" dataDxfId="22"/>
    <tableColumn id="7" name="Point7" dataDxfId="21"/>
    <tableColumn id="8" name="Resultat8" dataDxfId="20"/>
    <tableColumn id="9" name="Point8" dataDxfId="19"/>
    <tableColumn id="10" name="Resultat9" dataDxfId="18"/>
    <tableColumn id="11" name="Point9" dataDxfId="17"/>
    <tableColumn id="12" name="Resultat10" dataDxfId="16"/>
    <tableColumn id="13" name="Point10" dataDxfId="15"/>
    <tableColumn id="14" name="Resultat11" dataDxfId="14"/>
    <tableColumn id="15" name="Point11" dataDxfId="13"/>
    <tableColumn id="16" name="Resultat12" dataDxfId="12"/>
    <tableColumn id="17" name="Point12" dataDxfId="11"/>
    <tableColumn id="18" name="Point i alt" dataDxfId="10">
      <calculatedColumnFormula>H23+J23+L23+N23+P23+R23</calculatedColumnFormula>
    </tableColumn>
    <tableColumn id="19" name="Fratræk 2" dataDxfId="9">
      <calculatedColumnFormula>MAX(H23,J23,L23,N23,P23,R23)</calculatedColumnFormula>
    </tableColumn>
    <tableColumn id="20" name="Efterår" dataDxfId="8">
      <calculatedColumnFormula>S23-T23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3" name="Tabel3" displayName="Tabel3" ref="B37:G47" totalsRowShown="0" dataDxfId="7" tableBorderDxfId="6">
  <sortState ref="B38:G47">
    <sortCondition ref="G38"/>
  </sortState>
  <tableColumns count="6">
    <tableColumn id="1" name="Bådnavn" dataDxfId="5"/>
    <tableColumn id="2" name="Bådtype" dataDxfId="4"/>
    <tableColumn id="3" name="Ejer" dataDxfId="3"/>
    <tableColumn id="4" name="DH2017" dataDxfId="2"/>
    <tableColumn id="5" name="Spiler" dataDxfId="1"/>
    <tableColumn id="6" name="Point i alt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7"/>
  <sheetViews>
    <sheetView showGridLines="0" tabSelected="1" topLeftCell="A3" zoomScale="85" zoomScaleNormal="85" workbookViewId="0">
      <selection activeCell="L52" sqref="L52"/>
    </sheetView>
  </sheetViews>
  <sheetFormatPr defaultColWidth="9.109375" defaultRowHeight="14.4" x14ac:dyDescent="0.3"/>
  <cols>
    <col min="1" max="1" width="4" style="1" customWidth="1"/>
    <col min="2" max="2" width="16.109375" style="1" bestFit="1" customWidth="1"/>
    <col min="3" max="3" width="12.33203125" style="1" bestFit="1" customWidth="1"/>
    <col min="4" max="4" width="20.5546875" style="1" bestFit="1" customWidth="1"/>
    <col min="5" max="5" width="10.88671875" style="1" customWidth="1"/>
    <col min="6" max="6" width="9.109375" style="1"/>
    <col min="7" max="7" width="11.109375" style="1" customWidth="1"/>
    <col min="8" max="8" width="11.5546875" style="1" customWidth="1"/>
    <col min="9" max="9" width="11.44140625" style="1" customWidth="1"/>
    <col min="10" max="10" width="9.109375" style="1"/>
    <col min="11" max="11" width="11.44140625" style="1" customWidth="1"/>
    <col min="12" max="12" width="9.109375" style="1"/>
    <col min="13" max="13" width="11.44140625" style="1" customWidth="1"/>
    <col min="14" max="14" width="9.109375" style="1"/>
    <col min="15" max="15" width="11.44140625" style="1" customWidth="1"/>
    <col min="16" max="16" width="9.109375" style="1"/>
    <col min="17" max="17" width="12.33203125" style="1" customWidth="1"/>
    <col min="18" max="19" width="9.77734375" style="1" customWidth="1"/>
    <col min="20" max="20" width="12.6640625" style="1" bestFit="1" customWidth="1"/>
    <col min="21" max="21" width="9.6640625" style="1" customWidth="1"/>
    <col min="22" max="16384" width="9.109375" style="1"/>
  </cols>
  <sheetData>
    <row r="1" spans="2:21" ht="44.4" x14ac:dyDescent="0.7">
      <c r="B1" s="112" t="s">
        <v>0</v>
      </c>
      <c r="C1" s="112"/>
      <c r="D1" s="112"/>
      <c r="E1" s="112"/>
      <c r="F1" s="112"/>
      <c r="G1" s="112"/>
      <c r="H1" s="28"/>
    </row>
    <row r="2" spans="2:21" ht="39.6" x14ac:dyDescent="0.65">
      <c r="B2" s="113" t="s">
        <v>1</v>
      </c>
      <c r="C2" s="113"/>
      <c r="D2" s="113"/>
      <c r="E2" s="113"/>
      <c r="F2" s="113"/>
      <c r="G2" s="113"/>
      <c r="H2" s="29"/>
    </row>
    <row r="4" spans="2:21" ht="24" thickBot="1" x14ac:dyDescent="0.5">
      <c r="B4" s="114" t="s">
        <v>2</v>
      </c>
      <c r="C4" s="114"/>
      <c r="D4" s="114"/>
      <c r="E4" s="114"/>
      <c r="F4" s="114"/>
      <c r="G4" s="114"/>
      <c r="H4" s="30"/>
    </row>
    <row r="5" spans="2:21" x14ac:dyDescent="0.3">
      <c r="B5" s="2"/>
      <c r="C5" s="2"/>
      <c r="D5" s="2"/>
      <c r="E5" s="2"/>
      <c r="F5" s="3" t="s">
        <v>3</v>
      </c>
      <c r="G5" s="103">
        <v>42872</v>
      </c>
      <c r="H5" s="104"/>
      <c r="I5" s="105">
        <v>42879</v>
      </c>
      <c r="J5" s="106"/>
      <c r="K5" s="104">
        <v>42886</v>
      </c>
      <c r="L5" s="104"/>
      <c r="M5" s="105">
        <v>42893</v>
      </c>
      <c r="N5" s="106"/>
      <c r="O5" s="105">
        <v>42900</v>
      </c>
      <c r="P5" s="106"/>
      <c r="Q5" s="104">
        <v>42907</v>
      </c>
      <c r="R5" s="104"/>
      <c r="S5" s="3" t="s">
        <v>4</v>
      </c>
      <c r="T5" s="4" t="s">
        <v>5</v>
      </c>
      <c r="U5" s="5" t="s">
        <v>6</v>
      </c>
    </row>
    <row r="6" spans="2:21" ht="15" thickBot="1" x14ac:dyDescent="0.35">
      <c r="B6" s="2"/>
      <c r="C6" s="2"/>
      <c r="D6" s="2"/>
      <c r="E6" s="2"/>
      <c r="F6" s="6" t="s">
        <v>7</v>
      </c>
      <c r="G6" s="107">
        <v>5.8</v>
      </c>
      <c r="H6" s="102"/>
      <c r="I6" s="108" t="s">
        <v>8</v>
      </c>
      <c r="J6" s="109"/>
      <c r="K6" s="102" t="s">
        <v>8</v>
      </c>
      <c r="L6" s="102"/>
      <c r="M6" s="108" t="s">
        <v>8</v>
      </c>
      <c r="N6" s="109"/>
      <c r="O6" s="108">
        <v>5.8</v>
      </c>
      <c r="P6" s="109"/>
      <c r="Q6" s="102">
        <v>5.8</v>
      </c>
      <c r="R6" s="102"/>
      <c r="S6" s="31">
        <f>SUM(G6:Q6)</f>
        <v>17.399999999999999</v>
      </c>
      <c r="T6" s="32"/>
      <c r="U6" s="7"/>
    </row>
    <row r="7" spans="2:21" ht="15" thickBot="1" x14ac:dyDescent="0.35">
      <c r="B7" s="53" t="s">
        <v>9</v>
      </c>
      <c r="C7" s="54" t="s">
        <v>10</v>
      </c>
      <c r="D7" s="54" t="s">
        <v>11</v>
      </c>
      <c r="E7" s="55" t="s">
        <v>12</v>
      </c>
      <c r="F7" s="56" t="s">
        <v>13</v>
      </c>
      <c r="G7" s="57" t="s">
        <v>14</v>
      </c>
      <c r="H7" s="58" t="s">
        <v>15</v>
      </c>
      <c r="I7" s="59" t="s">
        <v>16</v>
      </c>
      <c r="J7" s="58" t="s">
        <v>17</v>
      </c>
      <c r="K7" s="59" t="s">
        <v>18</v>
      </c>
      <c r="L7" s="58" t="s">
        <v>19</v>
      </c>
      <c r="M7" s="59" t="s">
        <v>20</v>
      </c>
      <c r="N7" s="58" t="s">
        <v>21</v>
      </c>
      <c r="O7" s="59" t="s">
        <v>22</v>
      </c>
      <c r="P7" s="58" t="s">
        <v>23</v>
      </c>
      <c r="Q7" s="59" t="s">
        <v>24</v>
      </c>
      <c r="R7" s="58" t="s">
        <v>25</v>
      </c>
      <c r="S7" s="57" t="s">
        <v>26</v>
      </c>
      <c r="T7" s="58" t="s">
        <v>79</v>
      </c>
      <c r="U7" s="60" t="s">
        <v>27</v>
      </c>
    </row>
    <row r="8" spans="2:21" x14ac:dyDescent="0.3">
      <c r="B8" s="61" t="s">
        <v>28</v>
      </c>
      <c r="C8" s="52" t="s">
        <v>29</v>
      </c>
      <c r="D8" s="49" t="s">
        <v>30</v>
      </c>
      <c r="E8" s="33">
        <v>666.6</v>
      </c>
      <c r="F8" s="34" t="s">
        <v>31</v>
      </c>
      <c r="G8" s="62">
        <v>3</v>
      </c>
      <c r="H8" s="63">
        <f t="shared" ref="H8:H14" si="0">G8</f>
        <v>3</v>
      </c>
      <c r="I8" s="64"/>
      <c r="J8" s="63"/>
      <c r="K8" s="64"/>
      <c r="L8" s="63"/>
      <c r="M8" s="64"/>
      <c r="N8" s="63"/>
      <c r="O8" s="64">
        <v>1</v>
      </c>
      <c r="P8" s="63">
        <v>1</v>
      </c>
      <c r="Q8" s="64">
        <v>2</v>
      </c>
      <c r="R8" s="63">
        <v>2</v>
      </c>
      <c r="S8" s="62">
        <f>H8+J8+L8+N8+P8+'2017'!$R8</f>
        <v>6</v>
      </c>
      <c r="T8" s="63">
        <f>MAX('2017'!$G8:$R8)</f>
        <v>3</v>
      </c>
      <c r="U8" s="65">
        <f t="shared" ref="U8:U17" si="1">S8-T8</f>
        <v>3</v>
      </c>
    </row>
    <row r="9" spans="2:21" x14ac:dyDescent="0.3">
      <c r="B9" s="66" t="s">
        <v>32</v>
      </c>
      <c r="C9" s="45" t="s">
        <v>33</v>
      </c>
      <c r="D9" s="50" t="s">
        <v>34</v>
      </c>
      <c r="E9" s="38">
        <v>641.20000000000005</v>
      </c>
      <c r="F9" s="39" t="s">
        <v>31</v>
      </c>
      <c r="G9" s="40">
        <v>1</v>
      </c>
      <c r="H9" s="42">
        <f t="shared" si="0"/>
        <v>1</v>
      </c>
      <c r="I9" s="41"/>
      <c r="J9" s="42"/>
      <c r="K9" s="41"/>
      <c r="L9" s="42"/>
      <c r="M9" s="41"/>
      <c r="N9" s="42"/>
      <c r="O9" s="41">
        <v>2</v>
      </c>
      <c r="P9" s="42">
        <v>2</v>
      </c>
      <c r="Q9" s="41" t="s">
        <v>35</v>
      </c>
      <c r="R9" s="42">
        <v>11</v>
      </c>
      <c r="S9" s="40">
        <f>H9+J9+L9+N9+P9+'2017'!$R9</f>
        <v>14</v>
      </c>
      <c r="T9" s="42">
        <f>MAX('2017'!$G9:$R9)</f>
        <v>11</v>
      </c>
      <c r="U9" s="67">
        <f t="shared" si="1"/>
        <v>3</v>
      </c>
    </row>
    <row r="10" spans="2:21" x14ac:dyDescent="0.3">
      <c r="B10" s="68" t="s">
        <v>36</v>
      </c>
      <c r="C10" s="48" t="s">
        <v>37</v>
      </c>
      <c r="D10" s="48" t="s">
        <v>38</v>
      </c>
      <c r="E10" s="43">
        <v>764.8</v>
      </c>
      <c r="F10" s="44" t="s">
        <v>31</v>
      </c>
      <c r="G10" s="35">
        <v>6</v>
      </c>
      <c r="H10" s="37">
        <f t="shared" si="0"/>
        <v>6</v>
      </c>
      <c r="I10" s="36"/>
      <c r="J10" s="37"/>
      <c r="K10" s="36"/>
      <c r="L10" s="37"/>
      <c r="M10" s="36"/>
      <c r="N10" s="37"/>
      <c r="O10" s="36">
        <v>3</v>
      </c>
      <c r="P10" s="37">
        <v>3</v>
      </c>
      <c r="Q10" s="36">
        <v>1</v>
      </c>
      <c r="R10" s="37">
        <v>1</v>
      </c>
      <c r="S10" s="35">
        <f>H10+J10+L10+N10+P10+'2017'!$R10</f>
        <v>10</v>
      </c>
      <c r="T10" s="37">
        <f>MAX('2017'!$G10:$R10)</f>
        <v>6</v>
      </c>
      <c r="U10" s="69">
        <f t="shared" si="1"/>
        <v>4</v>
      </c>
    </row>
    <row r="11" spans="2:21" x14ac:dyDescent="0.3">
      <c r="B11" s="66" t="s">
        <v>39</v>
      </c>
      <c r="C11" s="45" t="s">
        <v>40</v>
      </c>
      <c r="D11" s="50" t="s">
        <v>41</v>
      </c>
      <c r="E11" s="38">
        <v>651.6</v>
      </c>
      <c r="F11" s="39" t="s">
        <v>31</v>
      </c>
      <c r="G11" s="40">
        <v>2</v>
      </c>
      <c r="H11" s="42">
        <f t="shared" si="0"/>
        <v>2</v>
      </c>
      <c r="I11" s="41"/>
      <c r="J11" s="42"/>
      <c r="K11" s="41"/>
      <c r="L11" s="42"/>
      <c r="M11" s="41"/>
      <c r="N11" s="42"/>
      <c r="O11" s="41" t="s">
        <v>35</v>
      </c>
      <c r="P11" s="42">
        <v>11</v>
      </c>
      <c r="Q11" s="41">
        <v>3</v>
      </c>
      <c r="R11" s="42">
        <v>3</v>
      </c>
      <c r="S11" s="40">
        <f>H11+J11+L11+N11+P11+'2017'!$R11</f>
        <v>16</v>
      </c>
      <c r="T11" s="42">
        <f>MAX('2017'!$G11:$R11)</f>
        <v>11</v>
      </c>
      <c r="U11" s="67">
        <f t="shared" si="1"/>
        <v>5</v>
      </c>
    </row>
    <row r="12" spans="2:21" x14ac:dyDescent="0.3">
      <c r="B12" s="68" t="s">
        <v>42</v>
      </c>
      <c r="C12" s="48" t="s">
        <v>43</v>
      </c>
      <c r="D12" s="51" t="s">
        <v>44</v>
      </c>
      <c r="E12" s="48">
        <v>672.8</v>
      </c>
      <c r="F12" s="44" t="s">
        <v>45</v>
      </c>
      <c r="G12" s="35">
        <v>7</v>
      </c>
      <c r="H12" s="37">
        <f t="shared" si="0"/>
        <v>7</v>
      </c>
      <c r="I12" s="36"/>
      <c r="J12" s="37"/>
      <c r="K12" s="36"/>
      <c r="L12" s="37"/>
      <c r="M12" s="36"/>
      <c r="N12" s="37"/>
      <c r="O12" s="36">
        <v>4</v>
      </c>
      <c r="P12" s="37">
        <v>4</v>
      </c>
      <c r="Q12" s="36">
        <v>5</v>
      </c>
      <c r="R12" s="37">
        <v>5</v>
      </c>
      <c r="S12" s="35">
        <f>H12+J12+L12+N12+P12+'2017'!$R12</f>
        <v>16</v>
      </c>
      <c r="T12" s="37">
        <f>MAX('2017'!$G12:$R12)</f>
        <v>7</v>
      </c>
      <c r="U12" s="69">
        <f t="shared" si="1"/>
        <v>9</v>
      </c>
    </row>
    <row r="13" spans="2:21" x14ac:dyDescent="0.3">
      <c r="B13" s="66" t="s">
        <v>46</v>
      </c>
      <c r="C13" s="45" t="s">
        <v>47</v>
      </c>
      <c r="D13" s="50" t="s">
        <v>48</v>
      </c>
      <c r="E13" s="38">
        <v>656.2</v>
      </c>
      <c r="F13" s="39" t="s">
        <v>45</v>
      </c>
      <c r="G13" s="40">
        <v>5</v>
      </c>
      <c r="H13" s="42">
        <f t="shared" si="0"/>
        <v>5</v>
      </c>
      <c r="I13" s="41"/>
      <c r="J13" s="42"/>
      <c r="K13" s="41"/>
      <c r="L13" s="42"/>
      <c r="M13" s="41"/>
      <c r="N13" s="42"/>
      <c r="O13" s="41">
        <v>7</v>
      </c>
      <c r="P13" s="42">
        <v>7</v>
      </c>
      <c r="Q13" s="41">
        <v>4</v>
      </c>
      <c r="R13" s="42">
        <v>4</v>
      </c>
      <c r="S13" s="40">
        <f>H13+J13+L13+N13+P13+'2017'!$R13</f>
        <v>16</v>
      </c>
      <c r="T13" s="42">
        <f>MAX('2017'!$G13:$R13)</f>
        <v>7</v>
      </c>
      <c r="U13" s="67">
        <f t="shared" si="1"/>
        <v>9</v>
      </c>
    </row>
    <row r="14" spans="2:21" x14ac:dyDescent="0.3">
      <c r="B14" s="70" t="s">
        <v>49</v>
      </c>
      <c r="C14" s="46" t="s">
        <v>50</v>
      </c>
      <c r="D14" s="46" t="s">
        <v>51</v>
      </c>
      <c r="E14" s="46">
        <v>635.79999999999995</v>
      </c>
      <c r="F14" s="47" t="s">
        <v>31</v>
      </c>
      <c r="G14" s="35">
        <v>4</v>
      </c>
      <c r="H14" s="37">
        <f t="shared" si="0"/>
        <v>4</v>
      </c>
      <c r="I14" s="36"/>
      <c r="J14" s="37"/>
      <c r="K14" s="36"/>
      <c r="L14" s="37"/>
      <c r="M14" s="36"/>
      <c r="N14" s="37"/>
      <c r="O14" s="36">
        <v>6</v>
      </c>
      <c r="P14" s="37">
        <v>6</v>
      </c>
      <c r="Q14" s="36" t="s">
        <v>35</v>
      </c>
      <c r="R14" s="37">
        <v>11</v>
      </c>
      <c r="S14" s="35">
        <f>H14+J14+L14+N14+P14+'2017'!$R14</f>
        <v>21</v>
      </c>
      <c r="T14" s="37">
        <f>MAX('2017'!$G14:$R14)</f>
        <v>11</v>
      </c>
      <c r="U14" s="69">
        <f t="shared" si="1"/>
        <v>10</v>
      </c>
    </row>
    <row r="15" spans="2:21" x14ac:dyDescent="0.3">
      <c r="B15" s="66" t="s">
        <v>52</v>
      </c>
      <c r="C15" s="45" t="s">
        <v>53</v>
      </c>
      <c r="D15" s="50" t="s">
        <v>54</v>
      </c>
      <c r="E15" s="38">
        <v>663</v>
      </c>
      <c r="F15" s="39" t="s">
        <v>45</v>
      </c>
      <c r="G15" s="40" t="s">
        <v>35</v>
      </c>
      <c r="H15" s="42">
        <v>11</v>
      </c>
      <c r="I15" s="41"/>
      <c r="J15" s="42"/>
      <c r="K15" s="41"/>
      <c r="L15" s="42"/>
      <c r="M15" s="41"/>
      <c r="N15" s="42"/>
      <c r="O15" s="41">
        <v>8</v>
      </c>
      <c r="P15" s="42">
        <v>8</v>
      </c>
      <c r="Q15" s="41">
        <v>6</v>
      </c>
      <c r="R15" s="42">
        <v>6</v>
      </c>
      <c r="S15" s="40">
        <f>H15+J15+L15+N15+P15+'2017'!$R15</f>
        <v>25</v>
      </c>
      <c r="T15" s="42">
        <f>MAX('2017'!$G15:$R15)</f>
        <v>11</v>
      </c>
      <c r="U15" s="67">
        <f t="shared" si="1"/>
        <v>14</v>
      </c>
    </row>
    <row r="16" spans="2:21" x14ac:dyDescent="0.3">
      <c r="B16" s="68" t="s">
        <v>55</v>
      </c>
      <c r="C16" s="48" t="s">
        <v>56</v>
      </c>
      <c r="D16" s="51" t="s">
        <v>57</v>
      </c>
      <c r="E16" s="43">
        <v>763.8</v>
      </c>
      <c r="F16" s="44" t="s">
        <v>31</v>
      </c>
      <c r="G16" s="35" t="s">
        <v>35</v>
      </c>
      <c r="H16" s="37">
        <v>11</v>
      </c>
      <c r="I16" s="36"/>
      <c r="J16" s="37"/>
      <c r="K16" s="36"/>
      <c r="L16" s="37"/>
      <c r="M16" s="36"/>
      <c r="N16" s="37"/>
      <c r="O16" s="36" t="s">
        <v>35</v>
      </c>
      <c r="P16" s="37">
        <v>11</v>
      </c>
      <c r="Q16" s="36" t="s">
        <v>35</v>
      </c>
      <c r="R16" s="37">
        <v>11</v>
      </c>
      <c r="S16" s="35">
        <f>H16+J16+L16+N16+P16+'2017'!$R16</f>
        <v>33</v>
      </c>
      <c r="T16" s="37">
        <f>MAX('2017'!$G16:$R16)</f>
        <v>11</v>
      </c>
      <c r="U16" s="69">
        <f t="shared" si="1"/>
        <v>22</v>
      </c>
    </row>
    <row r="17" spans="2:21" ht="15" thickBot="1" x14ac:dyDescent="0.35">
      <c r="B17" s="71" t="s">
        <v>58</v>
      </c>
      <c r="C17" s="72" t="s">
        <v>59</v>
      </c>
      <c r="D17" s="73" t="s">
        <v>60</v>
      </c>
      <c r="E17" s="74">
        <v>639</v>
      </c>
      <c r="F17" s="75" t="s">
        <v>31</v>
      </c>
      <c r="G17" s="76" t="s">
        <v>35</v>
      </c>
      <c r="H17" s="77">
        <v>11</v>
      </c>
      <c r="I17" s="78"/>
      <c r="J17" s="77"/>
      <c r="K17" s="78"/>
      <c r="L17" s="77"/>
      <c r="M17" s="78"/>
      <c r="N17" s="77"/>
      <c r="O17" s="78" t="s">
        <v>35</v>
      </c>
      <c r="P17" s="77">
        <v>11</v>
      </c>
      <c r="Q17" s="78" t="s">
        <v>35</v>
      </c>
      <c r="R17" s="77">
        <v>11</v>
      </c>
      <c r="S17" s="76">
        <f>H17+J17+L17+N17+P17+'2017'!$R17</f>
        <v>33</v>
      </c>
      <c r="T17" s="77">
        <f>MAX('2017'!$G17:$R17)</f>
        <v>11</v>
      </c>
      <c r="U17" s="79">
        <f t="shared" si="1"/>
        <v>22</v>
      </c>
    </row>
    <row r="19" spans="2:21" ht="15" thickBot="1" x14ac:dyDescent="0.35"/>
    <row r="20" spans="2:21" x14ac:dyDescent="0.3">
      <c r="B20" s="2"/>
      <c r="C20" s="2"/>
      <c r="D20" s="2"/>
      <c r="E20" s="2"/>
      <c r="F20" s="3" t="s">
        <v>3</v>
      </c>
      <c r="G20" s="103">
        <v>42956</v>
      </c>
      <c r="H20" s="104"/>
      <c r="I20" s="105">
        <v>42963</v>
      </c>
      <c r="J20" s="106"/>
      <c r="K20" s="104">
        <v>42970</v>
      </c>
      <c r="L20" s="104"/>
      <c r="M20" s="105">
        <v>42977</v>
      </c>
      <c r="N20" s="106"/>
      <c r="O20" s="105">
        <v>42984</v>
      </c>
      <c r="P20" s="106"/>
      <c r="Q20" s="104">
        <v>42991</v>
      </c>
      <c r="R20" s="104"/>
      <c r="S20" s="3" t="s">
        <v>4</v>
      </c>
      <c r="T20" s="4" t="s">
        <v>5</v>
      </c>
      <c r="U20" s="5" t="s">
        <v>6</v>
      </c>
    </row>
    <row r="21" spans="2:21" ht="15" thickBot="1" x14ac:dyDescent="0.35">
      <c r="B21" s="2"/>
      <c r="C21" s="2"/>
      <c r="D21" s="2"/>
      <c r="E21" s="2"/>
      <c r="F21" s="6" t="s">
        <v>7</v>
      </c>
      <c r="G21" s="107">
        <v>5.8</v>
      </c>
      <c r="H21" s="102"/>
      <c r="I21" s="108">
        <v>5.8</v>
      </c>
      <c r="J21" s="109"/>
      <c r="K21" s="102">
        <v>4.4000000000000004</v>
      </c>
      <c r="L21" s="102"/>
      <c r="M21" s="108">
        <v>5.8</v>
      </c>
      <c r="N21" s="109"/>
      <c r="O21" s="108">
        <v>5.8</v>
      </c>
      <c r="P21" s="109"/>
      <c r="Q21" s="102" t="s">
        <v>8</v>
      </c>
      <c r="R21" s="102"/>
      <c r="S21" s="31">
        <f>SUM(G21:Q21)</f>
        <v>27.6</v>
      </c>
      <c r="T21" s="32"/>
      <c r="U21" s="7"/>
    </row>
    <row r="22" spans="2:21" ht="15" thickBot="1" x14ac:dyDescent="0.35">
      <c r="B22" s="8" t="s">
        <v>9</v>
      </c>
      <c r="C22" s="8" t="s">
        <v>10</v>
      </c>
      <c r="D22" s="8" t="s">
        <v>11</v>
      </c>
      <c r="E22" s="9" t="s">
        <v>12</v>
      </c>
      <c r="F22" s="10" t="s">
        <v>13</v>
      </c>
      <c r="G22" s="11" t="s">
        <v>61</v>
      </c>
      <c r="H22" s="12" t="s">
        <v>62</v>
      </c>
      <c r="I22" s="13" t="s">
        <v>63</v>
      </c>
      <c r="J22" s="14" t="s">
        <v>64</v>
      </c>
      <c r="K22" s="12" t="s">
        <v>65</v>
      </c>
      <c r="L22" s="12" t="s">
        <v>66</v>
      </c>
      <c r="M22" s="13" t="s">
        <v>67</v>
      </c>
      <c r="N22" s="14" t="s">
        <v>68</v>
      </c>
      <c r="O22" s="13" t="s">
        <v>69</v>
      </c>
      <c r="P22" s="14" t="s">
        <v>70</v>
      </c>
      <c r="Q22" s="12" t="s">
        <v>71</v>
      </c>
      <c r="R22" s="12" t="s">
        <v>72</v>
      </c>
      <c r="S22" s="11" t="s">
        <v>26</v>
      </c>
      <c r="T22" s="12" t="s">
        <v>78</v>
      </c>
      <c r="U22" s="12" t="s">
        <v>73</v>
      </c>
    </row>
    <row r="23" spans="2:21" x14ac:dyDescent="0.3">
      <c r="B23" s="15" t="s">
        <v>46</v>
      </c>
      <c r="C23" s="15" t="s">
        <v>47</v>
      </c>
      <c r="D23" s="101" t="s">
        <v>48</v>
      </c>
      <c r="E23" s="16">
        <v>656.2</v>
      </c>
      <c r="F23" s="17" t="s">
        <v>45</v>
      </c>
      <c r="G23" s="18">
        <v>2</v>
      </c>
      <c r="H23" s="19">
        <v>2</v>
      </c>
      <c r="I23" s="20">
        <v>3</v>
      </c>
      <c r="J23" s="19">
        <v>3</v>
      </c>
      <c r="K23" s="21">
        <v>2</v>
      </c>
      <c r="L23" s="21">
        <v>2</v>
      </c>
      <c r="M23" s="20">
        <v>3</v>
      </c>
      <c r="N23" s="19">
        <v>3</v>
      </c>
      <c r="O23" s="20">
        <v>1</v>
      </c>
      <c r="P23" s="19">
        <v>1</v>
      </c>
      <c r="Q23" s="21"/>
      <c r="R23" s="21"/>
      <c r="S23" s="18">
        <f t="shared" ref="S23:S32" si="2">H23+J23+L23+N23+P23+R23</f>
        <v>11</v>
      </c>
      <c r="T23" s="21">
        <v>5</v>
      </c>
      <c r="U23" s="21">
        <f t="shared" ref="U23:U32" si="3">S23-T23</f>
        <v>6</v>
      </c>
    </row>
    <row r="24" spans="2:21" x14ac:dyDescent="0.3">
      <c r="B24" s="22" t="s">
        <v>28</v>
      </c>
      <c r="C24" s="22" t="s">
        <v>29</v>
      </c>
      <c r="D24" s="23" t="s">
        <v>30</v>
      </c>
      <c r="E24" s="24">
        <v>666.6</v>
      </c>
      <c r="F24" s="25" t="s">
        <v>31</v>
      </c>
      <c r="G24" s="18">
        <v>1</v>
      </c>
      <c r="H24" s="19">
        <v>1</v>
      </c>
      <c r="I24" s="20">
        <v>4</v>
      </c>
      <c r="J24" s="19">
        <v>4</v>
      </c>
      <c r="K24" s="21">
        <v>3</v>
      </c>
      <c r="L24" s="21">
        <v>3</v>
      </c>
      <c r="M24" s="20">
        <v>2</v>
      </c>
      <c r="N24" s="19">
        <v>2</v>
      </c>
      <c r="O24" s="20">
        <v>2</v>
      </c>
      <c r="P24" s="19">
        <v>2</v>
      </c>
      <c r="Q24" s="21"/>
      <c r="R24" s="21"/>
      <c r="S24" s="18">
        <f t="shared" si="2"/>
        <v>12</v>
      </c>
      <c r="T24" s="21">
        <f t="shared" ref="T24:T32" si="4">MAX(H24,J24,L24,N24,P24,R24)</f>
        <v>4</v>
      </c>
      <c r="U24" s="21">
        <f t="shared" si="3"/>
        <v>8</v>
      </c>
    </row>
    <row r="25" spans="2:21" x14ac:dyDescent="0.3">
      <c r="B25" s="22" t="s">
        <v>36</v>
      </c>
      <c r="C25" s="22" t="s">
        <v>37</v>
      </c>
      <c r="D25" s="22" t="s">
        <v>38</v>
      </c>
      <c r="E25" s="24">
        <v>764.8</v>
      </c>
      <c r="F25" s="25" t="s">
        <v>31</v>
      </c>
      <c r="G25" s="18" t="s">
        <v>35</v>
      </c>
      <c r="H25" s="19">
        <v>11</v>
      </c>
      <c r="I25" s="20">
        <v>2</v>
      </c>
      <c r="J25" s="19">
        <v>2</v>
      </c>
      <c r="K25" s="21">
        <v>1</v>
      </c>
      <c r="L25" s="21">
        <v>1</v>
      </c>
      <c r="M25" s="20">
        <v>6</v>
      </c>
      <c r="N25" s="19">
        <v>6</v>
      </c>
      <c r="O25" s="20" t="s">
        <v>77</v>
      </c>
      <c r="P25" s="19">
        <v>5</v>
      </c>
      <c r="Q25" s="21"/>
      <c r="R25" s="21"/>
      <c r="S25" s="18">
        <f t="shared" si="2"/>
        <v>25</v>
      </c>
      <c r="T25" s="21">
        <f t="shared" si="4"/>
        <v>11</v>
      </c>
      <c r="U25" s="21">
        <f t="shared" si="3"/>
        <v>14</v>
      </c>
    </row>
    <row r="26" spans="2:21" x14ac:dyDescent="0.3">
      <c r="B26" s="22" t="s">
        <v>42</v>
      </c>
      <c r="C26" s="22" t="s">
        <v>43</v>
      </c>
      <c r="D26" s="23" t="s">
        <v>44</v>
      </c>
      <c r="E26" s="22">
        <v>672.8</v>
      </c>
      <c r="F26" s="25" t="s">
        <v>45</v>
      </c>
      <c r="G26" s="18">
        <v>4</v>
      </c>
      <c r="H26" s="19">
        <v>4</v>
      </c>
      <c r="I26" s="20" t="s">
        <v>35</v>
      </c>
      <c r="J26" s="19">
        <v>11</v>
      </c>
      <c r="K26" s="21">
        <v>4</v>
      </c>
      <c r="L26" s="21">
        <v>4</v>
      </c>
      <c r="M26" s="20">
        <v>5</v>
      </c>
      <c r="N26" s="19">
        <v>5</v>
      </c>
      <c r="O26" s="20">
        <v>3</v>
      </c>
      <c r="P26" s="19">
        <v>3</v>
      </c>
      <c r="Q26" s="21"/>
      <c r="R26" s="21"/>
      <c r="S26" s="18">
        <f t="shared" si="2"/>
        <v>27</v>
      </c>
      <c r="T26" s="21">
        <f t="shared" si="4"/>
        <v>11</v>
      </c>
      <c r="U26" s="21">
        <f t="shared" si="3"/>
        <v>16</v>
      </c>
    </row>
    <row r="27" spans="2:21" x14ac:dyDescent="0.3">
      <c r="B27" s="22" t="s">
        <v>39</v>
      </c>
      <c r="C27" s="22" t="s">
        <v>40</v>
      </c>
      <c r="D27" s="23" t="s">
        <v>41</v>
      </c>
      <c r="E27" s="24">
        <v>651.6</v>
      </c>
      <c r="F27" s="25" t="s">
        <v>31</v>
      </c>
      <c r="G27" s="18" t="s">
        <v>35</v>
      </c>
      <c r="H27" s="19">
        <v>11</v>
      </c>
      <c r="I27" s="20">
        <v>1</v>
      </c>
      <c r="J27" s="19">
        <v>1</v>
      </c>
      <c r="K27" s="21" t="s">
        <v>35</v>
      </c>
      <c r="L27" s="21">
        <v>11</v>
      </c>
      <c r="M27" s="20">
        <v>4</v>
      </c>
      <c r="N27" s="19">
        <v>4</v>
      </c>
      <c r="O27" s="20" t="s">
        <v>35</v>
      </c>
      <c r="P27" s="19">
        <v>11</v>
      </c>
      <c r="Q27" s="21"/>
      <c r="R27" s="21"/>
      <c r="S27" s="18">
        <f t="shared" si="2"/>
        <v>38</v>
      </c>
      <c r="T27" s="21">
        <f t="shared" si="4"/>
        <v>11</v>
      </c>
      <c r="U27" s="21">
        <f t="shared" si="3"/>
        <v>27</v>
      </c>
    </row>
    <row r="28" spans="2:21" x14ac:dyDescent="0.3">
      <c r="B28" s="22" t="s">
        <v>52</v>
      </c>
      <c r="C28" s="22" t="s">
        <v>53</v>
      </c>
      <c r="D28" s="23" t="s">
        <v>54</v>
      </c>
      <c r="E28" s="24">
        <v>663</v>
      </c>
      <c r="F28" s="25" t="s">
        <v>45</v>
      </c>
      <c r="G28" s="18">
        <v>5</v>
      </c>
      <c r="H28" s="19">
        <v>5</v>
      </c>
      <c r="I28" s="20" t="s">
        <v>35</v>
      </c>
      <c r="J28" s="19">
        <v>11</v>
      </c>
      <c r="K28" s="21" t="s">
        <v>77</v>
      </c>
      <c r="L28" s="21">
        <v>7</v>
      </c>
      <c r="M28" s="20" t="s">
        <v>77</v>
      </c>
      <c r="N28" s="19">
        <v>7</v>
      </c>
      <c r="O28" s="20" t="s">
        <v>35</v>
      </c>
      <c r="P28" s="19">
        <v>11</v>
      </c>
      <c r="Q28" s="21"/>
      <c r="R28" s="21"/>
      <c r="S28" s="18">
        <f t="shared" si="2"/>
        <v>41</v>
      </c>
      <c r="T28" s="21">
        <f t="shared" si="4"/>
        <v>11</v>
      </c>
      <c r="U28" s="21">
        <f t="shared" si="3"/>
        <v>30</v>
      </c>
    </row>
    <row r="29" spans="2:21" x14ac:dyDescent="0.3">
      <c r="B29" s="22" t="s">
        <v>55</v>
      </c>
      <c r="C29" s="22" t="s">
        <v>56</v>
      </c>
      <c r="D29" s="23" t="s">
        <v>57</v>
      </c>
      <c r="E29" s="24">
        <v>763.8</v>
      </c>
      <c r="F29" s="25" t="s">
        <v>31</v>
      </c>
      <c r="G29" s="18" t="s">
        <v>35</v>
      </c>
      <c r="H29" s="19">
        <v>11</v>
      </c>
      <c r="I29" s="20" t="s">
        <v>35</v>
      </c>
      <c r="J29" s="19">
        <v>11</v>
      </c>
      <c r="K29" s="21" t="s">
        <v>35</v>
      </c>
      <c r="L29" s="21">
        <v>11</v>
      </c>
      <c r="M29" s="20">
        <v>1</v>
      </c>
      <c r="N29" s="19">
        <v>1</v>
      </c>
      <c r="O29" s="20" t="s">
        <v>35</v>
      </c>
      <c r="P29" s="19">
        <v>11</v>
      </c>
      <c r="Q29" s="21"/>
      <c r="R29" s="21"/>
      <c r="S29" s="18">
        <f t="shared" si="2"/>
        <v>45</v>
      </c>
      <c r="T29" s="21">
        <f t="shared" si="4"/>
        <v>11</v>
      </c>
      <c r="U29" s="21">
        <f t="shared" si="3"/>
        <v>34</v>
      </c>
    </row>
    <row r="30" spans="2:21" x14ac:dyDescent="0.3">
      <c r="B30" s="22" t="s">
        <v>58</v>
      </c>
      <c r="C30" s="22" t="s">
        <v>59</v>
      </c>
      <c r="D30" s="23" t="s">
        <v>60</v>
      </c>
      <c r="E30" s="24">
        <v>639</v>
      </c>
      <c r="F30" s="25" t="s">
        <v>31</v>
      </c>
      <c r="G30" s="18">
        <v>3</v>
      </c>
      <c r="H30" s="19">
        <v>3</v>
      </c>
      <c r="I30" s="20" t="s">
        <v>35</v>
      </c>
      <c r="J30" s="19">
        <v>11</v>
      </c>
      <c r="K30" s="21" t="s">
        <v>35</v>
      </c>
      <c r="L30" s="21">
        <v>11</v>
      </c>
      <c r="M30" s="20" t="s">
        <v>35</v>
      </c>
      <c r="N30" s="19">
        <v>11</v>
      </c>
      <c r="O30" s="20" t="s">
        <v>35</v>
      </c>
      <c r="P30" s="19">
        <v>11</v>
      </c>
      <c r="Q30" s="21"/>
      <c r="R30" s="21"/>
      <c r="S30" s="18">
        <f t="shared" si="2"/>
        <v>47</v>
      </c>
      <c r="T30" s="21">
        <f t="shared" si="4"/>
        <v>11</v>
      </c>
      <c r="U30" s="21">
        <f t="shared" si="3"/>
        <v>36</v>
      </c>
    </row>
    <row r="31" spans="2:21" x14ac:dyDescent="0.3">
      <c r="B31" s="26" t="s">
        <v>49</v>
      </c>
      <c r="C31" s="26" t="s">
        <v>50</v>
      </c>
      <c r="D31" s="26" t="s">
        <v>51</v>
      </c>
      <c r="E31" s="26">
        <v>635.79999999999995</v>
      </c>
      <c r="F31" s="27" t="s">
        <v>31</v>
      </c>
      <c r="G31" s="18" t="s">
        <v>35</v>
      </c>
      <c r="H31" s="19">
        <v>11</v>
      </c>
      <c r="I31" s="20" t="s">
        <v>35</v>
      </c>
      <c r="J31" s="19">
        <v>11</v>
      </c>
      <c r="K31" s="21" t="s">
        <v>77</v>
      </c>
      <c r="L31" s="21">
        <v>7</v>
      </c>
      <c r="M31" s="20" t="s">
        <v>35</v>
      </c>
      <c r="N31" s="19">
        <v>11</v>
      </c>
      <c r="O31" s="20" t="s">
        <v>35</v>
      </c>
      <c r="P31" s="19">
        <v>11</v>
      </c>
      <c r="Q31" s="21"/>
      <c r="R31" s="21"/>
      <c r="S31" s="18">
        <f t="shared" si="2"/>
        <v>51</v>
      </c>
      <c r="T31" s="21">
        <f t="shared" si="4"/>
        <v>11</v>
      </c>
      <c r="U31" s="21">
        <f t="shared" si="3"/>
        <v>40</v>
      </c>
    </row>
    <row r="32" spans="2:21" x14ac:dyDescent="0.3">
      <c r="B32" s="22" t="s">
        <v>32</v>
      </c>
      <c r="C32" s="22" t="s">
        <v>33</v>
      </c>
      <c r="D32" s="23" t="s">
        <v>34</v>
      </c>
      <c r="E32" s="24">
        <v>641.20000000000005</v>
      </c>
      <c r="F32" s="25" t="s">
        <v>31</v>
      </c>
      <c r="G32" s="18" t="s">
        <v>35</v>
      </c>
      <c r="H32" s="19">
        <v>11</v>
      </c>
      <c r="I32" s="20" t="s">
        <v>35</v>
      </c>
      <c r="J32" s="19">
        <v>11</v>
      </c>
      <c r="K32" s="21" t="s">
        <v>35</v>
      </c>
      <c r="L32" s="21">
        <v>11</v>
      </c>
      <c r="M32" s="20" t="s">
        <v>35</v>
      </c>
      <c r="N32" s="19">
        <v>11</v>
      </c>
      <c r="O32" s="20" t="s">
        <v>35</v>
      </c>
      <c r="P32" s="19">
        <v>11</v>
      </c>
      <c r="Q32" s="21"/>
      <c r="R32" s="21"/>
      <c r="S32" s="18">
        <f t="shared" si="2"/>
        <v>55</v>
      </c>
      <c r="T32" s="21">
        <f t="shared" si="4"/>
        <v>11</v>
      </c>
      <c r="U32" s="21">
        <f t="shared" si="3"/>
        <v>44</v>
      </c>
    </row>
    <row r="34" spans="2:8" ht="15" thickBot="1" x14ac:dyDescent="0.35"/>
    <row r="35" spans="2:8" ht="14.4" customHeight="1" thickBot="1" x14ac:dyDescent="0.35">
      <c r="B35" s="115" t="s">
        <v>74</v>
      </c>
      <c r="C35" s="116"/>
      <c r="D35" s="116"/>
      <c r="E35" s="116"/>
      <c r="F35" s="117"/>
      <c r="G35" s="99" t="s">
        <v>76</v>
      </c>
      <c r="H35" s="100">
        <f>S6+S21</f>
        <v>45</v>
      </c>
    </row>
    <row r="36" spans="2:8" ht="15" thickBot="1" x14ac:dyDescent="0.35">
      <c r="B36" s="118"/>
      <c r="C36" s="119"/>
      <c r="D36" s="119"/>
      <c r="E36" s="119"/>
      <c r="F36" s="120"/>
      <c r="G36" s="110" t="s">
        <v>6</v>
      </c>
      <c r="H36" s="111"/>
    </row>
    <row r="37" spans="2:8" ht="15" thickBot="1" x14ac:dyDescent="0.35">
      <c r="B37" s="96" t="s">
        <v>9</v>
      </c>
      <c r="C37" s="96" t="s">
        <v>10</v>
      </c>
      <c r="D37" s="96" t="s">
        <v>11</v>
      </c>
      <c r="E37" s="97" t="s">
        <v>12</v>
      </c>
      <c r="F37" s="98" t="s">
        <v>13</v>
      </c>
      <c r="G37" s="57" t="s">
        <v>26</v>
      </c>
      <c r="H37" s="60" t="s">
        <v>75</v>
      </c>
    </row>
    <row r="38" spans="2:8" x14ac:dyDescent="0.3">
      <c r="B38" s="80" t="s">
        <v>28</v>
      </c>
      <c r="C38" s="80" t="s">
        <v>29</v>
      </c>
      <c r="D38" s="81" t="s">
        <v>30</v>
      </c>
      <c r="E38" s="82">
        <v>666.6</v>
      </c>
      <c r="F38" s="83" t="s">
        <v>31</v>
      </c>
      <c r="G38" s="84">
        <f>VLOOKUP(D38,Tabel13[[Ejer]:[Efterår]],18,FALSE)+$U$8</f>
        <v>11</v>
      </c>
      <c r="H38" s="92">
        <v>1</v>
      </c>
    </row>
    <row r="39" spans="2:8" x14ac:dyDescent="0.3">
      <c r="B39" s="85" t="s">
        <v>46</v>
      </c>
      <c r="C39" s="85" t="s">
        <v>47</v>
      </c>
      <c r="D39" s="86" t="s">
        <v>48</v>
      </c>
      <c r="E39" s="87">
        <v>656.2</v>
      </c>
      <c r="F39" s="88" t="s">
        <v>45</v>
      </c>
      <c r="G39" s="89">
        <f>VLOOKUP(D39,Tabel13[[Ejer]:[Efterår]],18,FALSE)+$U$13</f>
        <v>15</v>
      </c>
      <c r="H39" s="93">
        <v>2</v>
      </c>
    </row>
    <row r="40" spans="2:8" x14ac:dyDescent="0.3">
      <c r="B40" s="85" t="s">
        <v>36</v>
      </c>
      <c r="C40" s="85" t="s">
        <v>37</v>
      </c>
      <c r="D40" s="85" t="s">
        <v>38</v>
      </c>
      <c r="E40" s="87">
        <v>764.8</v>
      </c>
      <c r="F40" s="88" t="s">
        <v>31</v>
      </c>
      <c r="G40" s="89">
        <f>VLOOKUP(D40,Tabel13[[Ejer]:[Efterår]],18,FALSE)+$U$10</f>
        <v>18</v>
      </c>
      <c r="H40" s="94">
        <v>3</v>
      </c>
    </row>
    <row r="41" spans="2:8" x14ac:dyDescent="0.3">
      <c r="B41" s="85" t="s">
        <v>42</v>
      </c>
      <c r="C41" s="85" t="s">
        <v>43</v>
      </c>
      <c r="D41" s="86" t="s">
        <v>44</v>
      </c>
      <c r="E41" s="85">
        <v>672.8</v>
      </c>
      <c r="F41" s="88" t="s">
        <v>45</v>
      </c>
      <c r="G41" s="89">
        <f>VLOOKUP(D41,Tabel13[[Ejer]:[Efterår]],18,FALSE)+$U$12</f>
        <v>25</v>
      </c>
      <c r="H41" s="93">
        <v>4</v>
      </c>
    </row>
    <row r="42" spans="2:8" x14ac:dyDescent="0.3">
      <c r="B42" s="85" t="s">
        <v>39</v>
      </c>
      <c r="C42" s="85" t="s">
        <v>40</v>
      </c>
      <c r="D42" s="86" t="s">
        <v>41</v>
      </c>
      <c r="E42" s="87">
        <v>651.6</v>
      </c>
      <c r="F42" s="88" t="s">
        <v>31</v>
      </c>
      <c r="G42" s="89">
        <f>VLOOKUP(D42,Tabel13[[Ejer]:[Efterår]],18,FALSE)+$U$11</f>
        <v>32</v>
      </c>
      <c r="H42" s="94">
        <v>5</v>
      </c>
    </row>
    <row r="43" spans="2:8" x14ac:dyDescent="0.3">
      <c r="B43" s="85" t="s">
        <v>52</v>
      </c>
      <c r="C43" s="85" t="s">
        <v>53</v>
      </c>
      <c r="D43" s="86" t="s">
        <v>54</v>
      </c>
      <c r="E43" s="87">
        <v>663</v>
      </c>
      <c r="F43" s="88" t="s">
        <v>45</v>
      </c>
      <c r="G43" s="89">
        <f>VLOOKUP(D43,Tabel13[[Ejer]:[Efterår]],18,FALSE)+$U$15</f>
        <v>44</v>
      </c>
      <c r="H43" s="93">
        <v>6</v>
      </c>
    </row>
    <row r="44" spans="2:8" x14ac:dyDescent="0.3">
      <c r="B44" s="85" t="s">
        <v>32</v>
      </c>
      <c r="C44" s="85" t="s">
        <v>33</v>
      </c>
      <c r="D44" s="86" t="s">
        <v>34</v>
      </c>
      <c r="E44" s="87">
        <v>641.20000000000005</v>
      </c>
      <c r="F44" s="88" t="s">
        <v>31</v>
      </c>
      <c r="G44" s="89">
        <f>VLOOKUP(D44,Tabel13[[Ejer]:[Efterår]],18,FALSE)+$U$9</f>
        <v>47</v>
      </c>
      <c r="H44" s="94">
        <v>7</v>
      </c>
    </row>
    <row r="45" spans="2:8" x14ac:dyDescent="0.3">
      <c r="B45" s="90" t="s">
        <v>49</v>
      </c>
      <c r="C45" s="90" t="s">
        <v>50</v>
      </c>
      <c r="D45" s="90" t="s">
        <v>51</v>
      </c>
      <c r="E45" s="90">
        <v>635.79999999999995</v>
      </c>
      <c r="F45" s="91" t="s">
        <v>31</v>
      </c>
      <c r="G45" s="89">
        <f>VLOOKUP(D45,Tabel13[[Ejer]:[Efterår]],18,FALSE)+$U$14</f>
        <v>50</v>
      </c>
      <c r="H45" s="93">
        <v>8</v>
      </c>
    </row>
    <row r="46" spans="2:8" x14ac:dyDescent="0.3">
      <c r="B46" s="85" t="s">
        <v>55</v>
      </c>
      <c r="C46" s="85" t="s">
        <v>56</v>
      </c>
      <c r="D46" s="86" t="s">
        <v>57</v>
      </c>
      <c r="E46" s="87">
        <v>763.8</v>
      </c>
      <c r="F46" s="88" t="s">
        <v>31</v>
      </c>
      <c r="G46" s="89">
        <f>VLOOKUP(D46,Tabel13[[Ejer]:[Efterår]],18,FALSE)+$U$16</f>
        <v>56</v>
      </c>
      <c r="H46" s="94">
        <v>9</v>
      </c>
    </row>
    <row r="47" spans="2:8" ht="15" thickBot="1" x14ac:dyDescent="0.35">
      <c r="B47" s="85" t="s">
        <v>58</v>
      </c>
      <c r="C47" s="85" t="s">
        <v>59</v>
      </c>
      <c r="D47" s="86" t="s">
        <v>60</v>
      </c>
      <c r="E47" s="87">
        <v>639</v>
      </c>
      <c r="F47" s="88" t="s">
        <v>31</v>
      </c>
      <c r="G47" s="89">
        <f>VLOOKUP(D47,Tabel13[[Ejer]:[Efterår]],18,FALSE)+$U$17</f>
        <v>58</v>
      </c>
      <c r="H47" s="95">
        <v>10</v>
      </c>
    </row>
  </sheetData>
  <mergeCells count="29">
    <mergeCell ref="G36:H36"/>
    <mergeCell ref="B1:G1"/>
    <mergeCell ref="B2:G2"/>
    <mergeCell ref="B4:G4"/>
    <mergeCell ref="G5:H5"/>
    <mergeCell ref="B35:F36"/>
    <mergeCell ref="I5:J5"/>
    <mergeCell ref="Q5:R5"/>
    <mergeCell ref="G6:H6"/>
    <mergeCell ref="I6:J6"/>
    <mergeCell ref="K6:L6"/>
    <mergeCell ref="M6:N6"/>
    <mergeCell ref="O6:P6"/>
    <mergeCell ref="Q6:R6"/>
    <mergeCell ref="K5:L5"/>
    <mergeCell ref="M5:N5"/>
    <mergeCell ref="O5:P5"/>
    <mergeCell ref="Q21:R21"/>
    <mergeCell ref="G20:H20"/>
    <mergeCell ref="I20:J20"/>
    <mergeCell ref="K20:L20"/>
    <mergeCell ref="M20:N20"/>
    <mergeCell ref="O20:P20"/>
    <mergeCell ref="Q20:R20"/>
    <mergeCell ref="G21:H21"/>
    <mergeCell ref="I21:J21"/>
    <mergeCell ref="K21:L21"/>
    <mergeCell ref="M21:N21"/>
    <mergeCell ref="O21:P21"/>
  </mergeCells>
  <pageMargins left="0.7" right="0.7" top="0.75" bottom="0.75" header="0.3" footer="0.3"/>
  <pageSetup paperSize="9" scale="57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2017</vt:lpstr>
    </vt:vector>
  </TitlesOfParts>
  <Manager/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Søren Therkelsen</dc:creator>
  <cp:keywords/>
  <dc:description/>
  <cp:lastModifiedBy>Søren Therkelsen</cp:lastModifiedBy>
  <cp:revision/>
  <dcterms:created xsi:type="dcterms:W3CDTF">2017-05-20T10:23:20Z</dcterms:created>
  <dcterms:modified xsi:type="dcterms:W3CDTF">2017-10-20T15:51:15Z</dcterms:modified>
  <cp:category/>
  <cp:contentStatus/>
</cp:coreProperties>
</file>